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8" i="1" l="1"/>
  <c r="B96" i="1"/>
  <c r="E95" i="1"/>
  <c r="E93" i="1"/>
  <c r="B84" i="1"/>
  <c r="E81" i="1"/>
  <c r="E80" i="1"/>
  <c r="E79" i="1"/>
  <c r="B79" i="1"/>
  <c r="E77" i="1"/>
  <c r="E98" i="1" s="1"/>
  <c r="B76" i="1"/>
  <c r="B72" i="1"/>
  <c r="C68" i="1"/>
  <c r="E67" i="1"/>
  <c r="E66" i="1"/>
  <c r="E68" i="1" s="1"/>
  <c r="E63" i="1"/>
  <c r="E62" i="1"/>
  <c r="C61" i="1"/>
  <c r="C64" i="1" s="1"/>
  <c r="C100" i="1" s="1"/>
  <c r="C109" i="1" s="1"/>
  <c r="E60" i="1"/>
  <c r="E59" i="1"/>
  <c r="E58" i="1"/>
  <c r="E57" i="1"/>
  <c r="E56" i="1"/>
  <c r="E55" i="1"/>
  <c r="E54" i="1"/>
  <c r="E61" i="1" s="1"/>
  <c r="E64" i="1" s="1"/>
  <c r="C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51" i="1" s="1"/>
  <c r="E32" i="1"/>
  <c r="C32" i="1"/>
  <c r="B31" i="1"/>
  <c r="E30" i="1"/>
  <c r="B29" i="1"/>
  <c r="C25" i="1"/>
  <c r="C34" i="1" s="1"/>
  <c r="E24" i="1"/>
  <c r="E23" i="1"/>
  <c r="B22" i="1"/>
  <c r="B20" i="1"/>
  <c r="E19" i="1"/>
  <c r="B19" i="1"/>
  <c r="E18" i="1"/>
  <c r="B17" i="1"/>
  <c r="E16" i="1"/>
  <c r="B15" i="1"/>
  <c r="B6" i="1"/>
  <c r="E5" i="1"/>
  <c r="E25" i="1" s="1"/>
  <c r="E34" i="1" s="1"/>
  <c r="E108" i="1" l="1"/>
  <c r="C108" i="1"/>
  <c r="C110" i="1" s="1"/>
  <c r="C102" i="1"/>
  <c r="C106" i="1" s="1"/>
  <c r="E100" i="1"/>
  <c r="E109" i="1" s="1"/>
  <c r="E102" i="1" l="1"/>
  <c r="E110" i="1"/>
</calcChain>
</file>

<file path=xl/sharedStrings.xml><?xml version="1.0" encoding="utf-8"?>
<sst xmlns="http://schemas.openxmlformats.org/spreadsheetml/2006/main" count="103" uniqueCount="97">
  <si>
    <t>virk 2015</t>
  </si>
  <si>
    <t>bud 2016</t>
  </si>
  <si>
    <t>Salgsinntekter</t>
  </si>
  <si>
    <t>Medlemsavgift</t>
  </si>
  <si>
    <t>Medlemskontigent utøvere</t>
  </si>
  <si>
    <t>Treningsavgift A</t>
  </si>
  <si>
    <t>Treningsavgift Elite</t>
  </si>
  <si>
    <t>Treningsavgift B-parti</t>
  </si>
  <si>
    <t>Treningsavgift C-parti</t>
  </si>
  <si>
    <t>Treningsavgift D-parti</t>
  </si>
  <si>
    <t>Treningsavgift E-parti</t>
  </si>
  <si>
    <t>Treningsavgift U-parti</t>
  </si>
  <si>
    <t>Egenandel stevner med overnatting inn/utland</t>
  </si>
  <si>
    <t>Inntekter instruktør begynnerkurs</t>
  </si>
  <si>
    <t>Inntekter kommunale tilskudd ABC</t>
  </si>
  <si>
    <t>Inntekter Norges svømmeskole</t>
  </si>
  <si>
    <t>Inntekter Svømmeskolen barn</t>
  </si>
  <si>
    <t>Inntekter Trimpartier</t>
  </si>
  <si>
    <t>Inntekter Folkebad</t>
  </si>
  <si>
    <t>Andre tilskudd, LAM etc</t>
  </si>
  <si>
    <t>Inntekter Svømmeaksjonen</t>
  </si>
  <si>
    <t>Inntekter salg av svømmeutstyr</t>
  </si>
  <si>
    <t>Lisens</t>
  </si>
  <si>
    <t>Annen driftsinntekt</t>
  </si>
  <si>
    <t>Andre Inntekter</t>
  </si>
  <si>
    <t>Lisensinntekter</t>
  </si>
  <si>
    <t>Inntekter fra dugnad</t>
  </si>
  <si>
    <t>Inntekt Grasrotandel</t>
  </si>
  <si>
    <t>Sum annen driftsinntekt</t>
  </si>
  <si>
    <t>Driftsinntekter</t>
  </si>
  <si>
    <t>Varekostnader</t>
  </si>
  <si>
    <t>Innkjøp merker og diplomer</t>
  </si>
  <si>
    <t>Innkjøp varer for videresalg</t>
  </si>
  <si>
    <t>Startkontingent nasjonale stevner</t>
  </si>
  <si>
    <t>Beholdninsendring varelager</t>
  </si>
  <si>
    <t>Innkjøp av svømmeutstyr til videresalg</t>
  </si>
  <si>
    <t>Kostnader stevner innenlands</t>
  </si>
  <si>
    <t>Kostnader stevner utenlands</t>
  </si>
  <si>
    <t>Lisenser</t>
  </si>
  <si>
    <t>Videre fakt kostnader</t>
  </si>
  <si>
    <t>Instruktører undannelse/kurs</t>
  </si>
  <si>
    <t>samlinger landslaget</t>
  </si>
  <si>
    <t>Div kostnader dugnad mm</t>
  </si>
  <si>
    <t>Fremmedytelser og underentreprise</t>
  </si>
  <si>
    <t>Lønnskostnader</t>
  </si>
  <si>
    <t>Lønn til ansatte</t>
  </si>
  <si>
    <t>Påløpt ikke betalt lønn</t>
  </si>
  <si>
    <t>Feriepenger</t>
  </si>
  <si>
    <t>Arbeidsgiveravgift</t>
  </si>
  <si>
    <t>Arbeidsgiveravgift av påløpende feriepenger</t>
  </si>
  <si>
    <t>innberetning pensjonkost ikke oppgavepliktig</t>
  </si>
  <si>
    <t>innberetning pensjonkost  oppgavepliktig</t>
  </si>
  <si>
    <t>Kantinekostnad</t>
  </si>
  <si>
    <t>Kurskostnad</t>
  </si>
  <si>
    <t>Sum personalkostnader</t>
  </si>
  <si>
    <t>Avskrivninger varige driftsmidler og imat. Eiendeler</t>
  </si>
  <si>
    <t>Avskrivning bygg og annen fast eiendom</t>
  </si>
  <si>
    <t>Avskrivning immaterielle eiendeler</t>
  </si>
  <si>
    <t>Avskrivning varige driftsmidler og imat. Eiendeler</t>
  </si>
  <si>
    <t>Andre driftskosnader</t>
  </si>
  <si>
    <t>Leie lokaler</t>
  </si>
  <si>
    <t>Renhold</t>
  </si>
  <si>
    <t>Anne leiekosntad</t>
  </si>
  <si>
    <t>Kostnadsført inventar</t>
  </si>
  <si>
    <t>Rekvisita</t>
  </si>
  <si>
    <t>Regnskapshonorar</t>
  </si>
  <si>
    <t>Konsulenthonorar</t>
  </si>
  <si>
    <t>Kontorrekvisita</t>
  </si>
  <si>
    <t>Aviser, tidsskrifter etc.</t>
  </si>
  <si>
    <t>Møter, kurs, oppdatering</t>
  </si>
  <si>
    <t>Tlf</t>
  </si>
  <si>
    <t>Datakommunikasjon</t>
  </si>
  <si>
    <t>Porto</t>
  </si>
  <si>
    <t>Bilgodtgjørelse oppgavepliktig</t>
  </si>
  <si>
    <t>Reisekostnad, ikke oppgavepliktig</t>
  </si>
  <si>
    <t>Reklamekostnader/annonser</t>
  </si>
  <si>
    <t>Kontingent, fradrag</t>
  </si>
  <si>
    <t>Forsikringspremie</t>
  </si>
  <si>
    <t>Inkassosenteret</t>
  </si>
  <si>
    <t>Styremøter</t>
  </si>
  <si>
    <t>Bank og kortgebyr</t>
  </si>
  <si>
    <t>Øreavrunding</t>
  </si>
  <si>
    <t>Gebyr Trygg i vann</t>
  </si>
  <si>
    <t>Annen kostnad</t>
  </si>
  <si>
    <t>Tap på fordringer</t>
  </si>
  <si>
    <t>Sum driftskostnader</t>
  </si>
  <si>
    <t>Driftsresultat</t>
  </si>
  <si>
    <t>Netto finansinntekter</t>
  </si>
  <si>
    <t>Inntekter</t>
  </si>
  <si>
    <t>Kostnader</t>
  </si>
  <si>
    <t>UllensakerSvømmerne - Budsjett 2015</t>
  </si>
  <si>
    <t>helt år</t>
  </si>
  <si>
    <t>Kommentar</t>
  </si>
  <si>
    <t>Samme nivå, helårseffekt svømmeskolen</t>
  </si>
  <si>
    <t>Samme nivå</t>
  </si>
  <si>
    <t>besparelse</t>
  </si>
  <si>
    <t xml:space="preserve">noe lavere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</si>
</sst>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3" fontId="0" fillId="0" borderId="0" xfId="0" applyNumberFormat="1"/>
    <xf numFmtId="3" fontId="5" fillId="0" borderId="0" xfId="0" applyNumberFormat="1" applyFont="1"/>
    <xf numFmtId="9" fontId="0" fillId="0" borderId="0" xfId="2" applyFont="1"/>
    <xf numFmtId="0" fontId="0" fillId="0" borderId="0" xfId="0" applyFont="1"/>
    <xf numFmtId="0" fontId="0" fillId="0" borderId="0" xfId="0" quotePrefix="1" applyFont="1"/>
    <xf numFmtId="3" fontId="0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/>
    <xf numFmtId="3" fontId="0" fillId="0" borderId="0" xfId="0" applyNumberFormat="1" applyBorder="1"/>
    <xf numFmtId="0" fontId="2" fillId="2" borderId="1" xfId="0" applyFont="1" applyFill="1" applyBorder="1" applyAlignment="1">
      <alignment horizontal="right"/>
    </xf>
    <xf numFmtId="0" fontId="0" fillId="2" borderId="2" xfId="0" applyFill="1" applyBorder="1"/>
    <xf numFmtId="3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 wrapText="1"/>
    </xf>
    <xf numFmtId="3" fontId="6" fillId="2" borderId="2" xfId="0" applyNumberFormat="1" applyFont="1" applyFill="1" applyBorder="1"/>
    <xf numFmtId="3" fontId="5" fillId="2" borderId="2" xfId="0" applyNumberFormat="1" applyFont="1" applyFill="1" applyBorder="1"/>
    <xf numFmtId="3" fontId="0" fillId="2" borderId="2" xfId="0" applyNumberFormat="1" applyFont="1" applyFill="1" applyBorder="1"/>
    <xf numFmtId="0" fontId="0" fillId="2" borderId="3" xfId="0" applyFill="1" applyBorder="1"/>
    <xf numFmtId="0" fontId="4" fillId="2" borderId="4" xfId="0" applyFont="1" applyFill="1" applyBorder="1" applyAlignment="1">
      <alignment horizontal="right"/>
    </xf>
    <xf numFmtId="0" fontId="0" fillId="2" borderId="5" xfId="0" applyFill="1" applyBorder="1"/>
    <xf numFmtId="3" fontId="0" fillId="2" borderId="5" xfId="0" applyNumberFormat="1" applyFill="1" applyBorder="1"/>
    <xf numFmtId="3" fontId="5" fillId="2" borderId="5" xfId="0" applyNumberFormat="1" applyFont="1" applyFill="1" applyBorder="1"/>
    <xf numFmtId="3" fontId="0" fillId="2" borderId="5" xfId="0" applyNumberFormat="1" applyFont="1" applyFill="1" applyBorder="1"/>
    <xf numFmtId="166" fontId="0" fillId="2" borderId="5" xfId="1" applyNumberFormat="1" applyFont="1" applyFill="1" applyBorder="1"/>
    <xf numFmtId="3" fontId="5" fillId="2" borderId="6" xfId="0" applyNumberFormat="1" applyFon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sjett%202016-til%20&#229;rsm&#248;te%20revidert%2022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saldobalanse"/>
      <sheetName val="Underlag 2015"/>
      <sheetName val="detaljert"/>
      <sheetName val="oppsummert"/>
    </sheetNames>
    <sheetDataSet>
      <sheetData sheetId="0"/>
      <sheetData sheetId="1">
        <row r="2">
          <cell r="C2" t="str">
            <v>Nettside</v>
          </cell>
          <cell r="D2">
            <v>1040</v>
          </cell>
          <cell r="E2">
            <v>10416.730000000001</v>
          </cell>
        </row>
        <row r="3">
          <cell r="C3" t="str">
            <v>Telt</v>
          </cell>
          <cell r="D3">
            <v>1100</v>
          </cell>
          <cell r="E3">
            <v>15871.470000000001</v>
          </cell>
        </row>
        <row r="4">
          <cell r="C4" t="str">
            <v>Depositum Husleie Alexandru</v>
          </cell>
          <cell r="D4">
            <v>1310</v>
          </cell>
          <cell r="E4">
            <v>14800</v>
          </cell>
        </row>
        <row r="5">
          <cell r="C5" t="str">
            <v>Innkjøpte varer for videresalg</v>
          </cell>
          <cell r="D5">
            <v>1460</v>
          </cell>
          <cell r="E5">
            <v>113250</v>
          </cell>
        </row>
        <row r="6">
          <cell r="C6" t="str">
            <v>Kundefordringer</v>
          </cell>
          <cell r="D6">
            <v>1510</v>
          </cell>
          <cell r="E6">
            <v>178628</v>
          </cell>
        </row>
        <row r="7">
          <cell r="C7" t="str">
            <v>Andre kortsiktige fordringer</v>
          </cell>
          <cell r="D7">
            <v>1520</v>
          </cell>
          <cell r="E7">
            <v>0</v>
          </cell>
        </row>
        <row r="8">
          <cell r="C8" t="str">
            <v>Opptjente ikke fakturerte driftsinntekter</v>
          </cell>
          <cell r="D8">
            <v>1530</v>
          </cell>
          <cell r="E8">
            <v>94393</v>
          </cell>
        </row>
        <row r="9">
          <cell r="C9" t="str">
            <v>Avsetning tap på fordringer</v>
          </cell>
          <cell r="D9">
            <v>1580</v>
          </cell>
          <cell r="E9">
            <v>0</v>
          </cell>
        </row>
        <row r="10">
          <cell r="C10" t="str">
            <v>Forskuddsbetalte kostnader</v>
          </cell>
          <cell r="D10">
            <v>1740</v>
          </cell>
          <cell r="E10">
            <v>0</v>
          </cell>
        </row>
        <row r="11">
          <cell r="C11" t="str">
            <v>Kasse</v>
          </cell>
          <cell r="D11">
            <v>1910</v>
          </cell>
          <cell r="E11">
            <v>36812</v>
          </cell>
        </row>
        <row r="12">
          <cell r="C12" t="str">
            <v>1645.03.16524 Sparekonto</v>
          </cell>
          <cell r="D12">
            <v>1920</v>
          </cell>
          <cell r="E12">
            <v>11261.630000000001</v>
          </cell>
        </row>
        <row r="13">
          <cell r="C13" t="str">
            <v>skattetrekk 9054.05.46184</v>
          </cell>
          <cell r="D13">
            <v>1921</v>
          </cell>
          <cell r="E13">
            <v>79047</v>
          </cell>
        </row>
        <row r="14">
          <cell r="C14" t="str">
            <v>Brukskonto 9054.05.46192</v>
          </cell>
          <cell r="D14">
            <v>1922</v>
          </cell>
          <cell r="E14">
            <v>148247.03</v>
          </cell>
        </row>
        <row r="15">
          <cell r="C15" t="str">
            <v>Høyrentekonto 9054.05.46206</v>
          </cell>
          <cell r="D15">
            <v>1923</v>
          </cell>
          <cell r="E15">
            <v>737149.46000000008</v>
          </cell>
        </row>
        <row r="16">
          <cell r="C16" t="str">
            <v>Bank 1606.23.61321</v>
          </cell>
          <cell r="D16">
            <v>1930</v>
          </cell>
          <cell r="E16">
            <v>217530.86000000002</v>
          </cell>
        </row>
        <row r="17">
          <cell r="C17" t="str">
            <v>1503.14.73273 Skattetrekk</v>
          </cell>
          <cell r="D17">
            <v>1940</v>
          </cell>
          <cell r="E17">
            <v>87.89</v>
          </cell>
        </row>
        <row r="18">
          <cell r="C18" t="str">
            <v>Annen egenkapital</v>
          </cell>
          <cell r="D18">
            <v>2050</v>
          </cell>
          <cell r="E18">
            <v>0</v>
          </cell>
        </row>
        <row r="19">
          <cell r="C19" t="str">
            <v>Udekket tap</v>
          </cell>
          <cell r="D19">
            <v>2090</v>
          </cell>
          <cell r="E19">
            <v>10893.18</v>
          </cell>
        </row>
        <row r="20">
          <cell r="C20" t="str">
            <v>Leverandørgjeld</v>
          </cell>
          <cell r="D20">
            <v>2410</v>
          </cell>
          <cell r="E20">
            <v>25076.27</v>
          </cell>
        </row>
        <row r="21">
          <cell r="C21" t="str">
            <v>Skattetrekk</v>
          </cell>
          <cell r="D21">
            <v>2610</v>
          </cell>
          <cell r="E21">
            <v>0</v>
          </cell>
        </row>
        <row r="22">
          <cell r="C22" t="str">
            <v>Utgående, høy mva</v>
          </cell>
          <cell r="D22">
            <v>2710</v>
          </cell>
          <cell r="E22">
            <v>0</v>
          </cell>
        </row>
        <row r="23">
          <cell r="C23" t="str">
            <v>Inngående, høy mva</v>
          </cell>
          <cell r="D23">
            <v>2720</v>
          </cell>
          <cell r="E23">
            <v>0</v>
          </cell>
        </row>
        <row r="24">
          <cell r="C24" t="str">
            <v>Skyldig arbeidsgiveravgift</v>
          </cell>
          <cell r="D24">
            <v>2780</v>
          </cell>
          <cell r="E24">
            <v>0</v>
          </cell>
        </row>
        <row r="25">
          <cell r="C25" t="str">
            <v>Arb.giv.avg. pål. feriep.</v>
          </cell>
          <cell r="D25">
            <v>2781</v>
          </cell>
          <cell r="E25">
            <v>0</v>
          </cell>
        </row>
        <row r="26">
          <cell r="C26" t="str">
            <v>Forskudd fra kunder</v>
          </cell>
          <cell r="D26">
            <v>2900</v>
          </cell>
          <cell r="E26">
            <v>0</v>
          </cell>
        </row>
        <row r="27">
          <cell r="C27" t="str">
            <v>Skyldig lønn</v>
          </cell>
          <cell r="D27">
            <v>2910</v>
          </cell>
          <cell r="E27">
            <v>0</v>
          </cell>
        </row>
        <row r="28">
          <cell r="C28" t="str">
            <v>Skyldig feriepenger</v>
          </cell>
          <cell r="D28">
            <v>2920</v>
          </cell>
          <cell r="E28">
            <v>0</v>
          </cell>
        </row>
        <row r="29">
          <cell r="C29" t="str">
            <v>Påløpte kostn. og forskuddsbet. innskudd</v>
          </cell>
          <cell r="D29">
            <v>2960</v>
          </cell>
          <cell r="E29">
            <v>44848.93</v>
          </cell>
        </row>
        <row r="30">
          <cell r="C30" t="str">
            <v>Medlemskontigent</v>
          </cell>
          <cell r="D30">
            <v>3009</v>
          </cell>
          <cell r="E30">
            <v>0</v>
          </cell>
        </row>
        <row r="31">
          <cell r="C31" t="str">
            <v>Medlemskontigent utøvere</v>
          </cell>
          <cell r="D31">
            <v>3010</v>
          </cell>
          <cell r="E31">
            <v>0</v>
          </cell>
        </row>
        <row r="32">
          <cell r="C32" t="str">
            <v>Treningsavgift A-parti</v>
          </cell>
          <cell r="D32">
            <v>3015</v>
          </cell>
          <cell r="E32">
            <v>0</v>
          </cell>
        </row>
        <row r="33">
          <cell r="C33" t="str">
            <v>Treningsavgift B-parti Kløfta</v>
          </cell>
          <cell r="D33">
            <v>3016</v>
          </cell>
          <cell r="E33">
            <v>0</v>
          </cell>
        </row>
        <row r="34">
          <cell r="C34" t="str">
            <v>Treningsavgift C-parti Kløfta</v>
          </cell>
          <cell r="D34">
            <v>3018</v>
          </cell>
          <cell r="E34">
            <v>0</v>
          </cell>
        </row>
        <row r="35">
          <cell r="C35" t="str">
            <v>Treningsavgift D-parti</v>
          </cell>
          <cell r="D35">
            <v>3021</v>
          </cell>
          <cell r="E35">
            <v>0</v>
          </cell>
        </row>
        <row r="36">
          <cell r="C36" t="str">
            <v>Treningsavgift E-parti</v>
          </cell>
          <cell r="D36">
            <v>3022</v>
          </cell>
          <cell r="E36">
            <v>0</v>
          </cell>
        </row>
        <row r="37">
          <cell r="C37" t="str">
            <v>Treningsavgift ungdomsparti</v>
          </cell>
          <cell r="D37">
            <v>3023</v>
          </cell>
          <cell r="E37">
            <v>0</v>
          </cell>
        </row>
        <row r="38">
          <cell r="C38" t="str">
            <v>inntekter reiseutgifter</v>
          </cell>
          <cell r="D38">
            <v>3085</v>
          </cell>
          <cell r="E38">
            <v>0</v>
          </cell>
        </row>
        <row r="39">
          <cell r="C39" t="str">
            <v>Opptjente ikke fakturerte inntekter</v>
          </cell>
          <cell r="D39">
            <v>3090</v>
          </cell>
          <cell r="E39">
            <v>0</v>
          </cell>
        </row>
        <row r="40">
          <cell r="C40" t="str">
            <v>Inntekter instruktør begynnerkurs</v>
          </cell>
          <cell r="D40">
            <v>3110</v>
          </cell>
          <cell r="E40">
            <v>0</v>
          </cell>
        </row>
        <row r="41">
          <cell r="C41" t="str">
            <v>Trøndersvøm</v>
          </cell>
          <cell r="D41">
            <v>3201</v>
          </cell>
          <cell r="E41">
            <v>0</v>
          </cell>
        </row>
        <row r="42">
          <cell r="C42" t="str">
            <v>Marienlyst Open</v>
          </cell>
          <cell r="D42">
            <v>3203</v>
          </cell>
          <cell r="E42">
            <v>0</v>
          </cell>
        </row>
        <row r="43">
          <cell r="C43" t="str">
            <v>Ol  Open</v>
          </cell>
          <cell r="D43">
            <v>3205</v>
          </cell>
          <cell r="E43">
            <v>0</v>
          </cell>
        </row>
        <row r="44">
          <cell r="C44" t="str">
            <v>Olavslekene</v>
          </cell>
          <cell r="D44">
            <v>3208</v>
          </cell>
          <cell r="E44">
            <v>0</v>
          </cell>
        </row>
        <row r="45">
          <cell r="C45" t="str">
            <v>Thisted Cup</v>
          </cell>
          <cell r="D45">
            <v>3214</v>
          </cell>
          <cell r="E45">
            <v>0</v>
          </cell>
        </row>
        <row r="46">
          <cell r="C46" t="str">
            <v>Skagerak Kristiansand</v>
          </cell>
          <cell r="D46">
            <v>3215</v>
          </cell>
          <cell r="E46">
            <v>0</v>
          </cell>
        </row>
        <row r="47">
          <cell r="C47" t="str">
            <v>Låmø</v>
          </cell>
          <cell r="D47">
            <v>3216</v>
          </cell>
          <cell r="E47">
            <v>0</v>
          </cell>
        </row>
        <row r="48">
          <cell r="C48" t="str">
            <v>NM Stavanger</v>
          </cell>
          <cell r="D48">
            <v>3217</v>
          </cell>
          <cell r="E48">
            <v>0</v>
          </cell>
        </row>
        <row r="49">
          <cell r="C49" t="str">
            <v>Berlin</v>
          </cell>
          <cell r="D49">
            <v>3218</v>
          </cell>
          <cell r="E49">
            <v>0</v>
          </cell>
        </row>
        <row r="50">
          <cell r="C50" t="str">
            <v>Obos Cup</v>
          </cell>
          <cell r="D50">
            <v>3221</v>
          </cell>
          <cell r="E50">
            <v>0</v>
          </cell>
        </row>
        <row r="51">
          <cell r="C51" t="str">
            <v>Mjøssvøm</v>
          </cell>
          <cell r="D51">
            <v>3224</v>
          </cell>
          <cell r="E51">
            <v>0</v>
          </cell>
        </row>
        <row r="52">
          <cell r="C52" t="str">
            <v>Asker Open</v>
          </cell>
          <cell r="D52">
            <v>3226</v>
          </cell>
          <cell r="E52">
            <v>0</v>
          </cell>
        </row>
        <row r="53">
          <cell r="C53" t="str">
            <v>Fredriksborg Lekene</v>
          </cell>
          <cell r="D53">
            <v>3227</v>
          </cell>
          <cell r="E53">
            <v>0</v>
          </cell>
        </row>
        <row r="54">
          <cell r="C54" t="str">
            <v>Roald Amundsenscup</v>
          </cell>
          <cell r="D54">
            <v>3228</v>
          </cell>
          <cell r="E54">
            <v>0</v>
          </cell>
        </row>
        <row r="55">
          <cell r="C55" t="str">
            <v>Ski Open</v>
          </cell>
          <cell r="D55">
            <v>3229</v>
          </cell>
          <cell r="E55">
            <v>0</v>
          </cell>
        </row>
        <row r="56">
          <cell r="C56" t="str">
            <v>Inntekter kommunale tilskudd</v>
          </cell>
          <cell r="D56">
            <v>3230</v>
          </cell>
          <cell r="E56">
            <v>0</v>
          </cell>
        </row>
        <row r="57">
          <cell r="C57" t="str">
            <v>Speedrekrutt</v>
          </cell>
          <cell r="D57">
            <v>3231</v>
          </cell>
          <cell r="E57">
            <v>0</v>
          </cell>
        </row>
        <row r="58">
          <cell r="C58" t="str">
            <v>Griffi Svøm</v>
          </cell>
          <cell r="D58">
            <v>3232</v>
          </cell>
          <cell r="E58">
            <v>0</v>
          </cell>
        </row>
        <row r="59">
          <cell r="C59" t="str">
            <v>Skjetten Open</v>
          </cell>
          <cell r="D59">
            <v>3233</v>
          </cell>
          <cell r="E59">
            <v>0</v>
          </cell>
        </row>
        <row r="60">
          <cell r="C60" t="str">
            <v>Glomma Rekrutt</v>
          </cell>
          <cell r="D60">
            <v>3234</v>
          </cell>
          <cell r="E60">
            <v>0</v>
          </cell>
        </row>
        <row r="61">
          <cell r="C61" t="str">
            <v>Olavslekene</v>
          </cell>
          <cell r="D61">
            <v>3235</v>
          </cell>
          <cell r="E61">
            <v>0</v>
          </cell>
        </row>
        <row r="62">
          <cell r="C62" t="str">
            <v>Fredrikstad Outdoor</v>
          </cell>
          <cell r="D62">
            <v>3236</v>
          </cell>
          <cell r="E62">
            <v>0</v>
          </cell>
        </row>
        <row r="63">
          <cell r="C63" t="str">
            <v>Inntekter Livredningskurs</v>
          </cell>
          <cell r="D63">
            <v>3342</v>
          </cell>
          <cell r="E63">
            <v>0</v>
          </cell>
        </row>
        <row r="64">
          <cell r="C64" t="str">
            <v>Inntekter Norges svømmeskole</v>
          </cell>
          <cell r="D64">
            <v>3350</v>
          </cell>
          <cell r="E64">
            <v>0</v>
          </cell>
        </row>
        <row r="65">
          <cell r="C65" t="str">
            <v>Inntekter trimpartier</v>
          </cell>
          <cell r="D65">
            <v>3360</v>
          </cell>
          <cell r="E65">
            <v>0</v>
          </cell>
        </row>
        <row r="66">
          <cell r="C66" t="str">
            <v>Inntekter Folkebad</v>
          </cell>
          <cell r="D66">
            <v>3370</v>
          </cell>
          <cell r="E66">
            <v>0</v>
          </cell>
        </row>
        <row r="67">
          <cell r="C67" t="str">
            <v>Andre tilskudd</v>
          </cell>
          <cell r="D67">
            <v>3441</v>
          </cell>
          <cell r="E67">
            <v>0</v>
          </cell>
        </row>
        <row r="68">
          <cell r="C68" t="str">
            <v>Andre inntekter</v>
          </cell>
          <cell r="D68">
            <v>3900</v>
          </cell>
          <cell r="E68">
            <v>0</v>
          </cell>
        </row>
        <row r="69">
          <cell r="C69" t="str">
            <v>Inntekter fra salg badehetter, svømmeutstyr, klubbklæt etc</v>
          </cell>
          <cell r="D69">
            <v>3901</v>
          </cell>
          <cell r="E69">
            <v>0</v>
          </cell>
        </row>
        <row r="70">
          <cell r="C70" t="str">
            <v>Inntekter loddsalg</v>
          </cell>
          <cell r="D70">
            <v>3902</v>
          </cell>
          <cell r="E70">
            <v>1400</v>
          </cell>
        </row>
        <row r="71">
          <cell r="C71" t="str">
            <v>inntekter svømmeaksjonen</v>
          </cell>
          <cell r="D71">
            <v>3903</v>
          </cell>
          <cell r="E71">
            <v>0</v>
          </cell>
        </row>
        <row r="72">
          <cell r="C72" t="str">
            <v>Egenandel stevner/turer</v>
          </cell>
          <cell r="D72">
            <v>3905</v>
          </cell>
          <cell r="E72">
            <v>0</v>
          </cell>
        </row>
        <row r="73">
          <cell r="C73" t="str">
            <v>Startkontigenter inntekter</v>
          </cell>
          <cell r="D73">
            <v>3910</v>
          </cell>
          <cell r="E73">
            <v>0</v>
          </cell>
        </row>
        <row r="74">
          <cell r="C74" t="str">
            <v>Lisensinntekter</v>
          </cell>
          <cell r="D74">
            <v>3930</v>
          </cell>
          <cell r="E74">
            <v>0</v>
          </cell>
        </row>
        <row r="75">
          <cell r="C75" t="str">
            <v>Inntekt Grasrotandel</v>
          </cell>
          <cell r="D75">
            <v>3960</v>
          </cell>
          <cell r="E75">
            <v>0</v>
          </cell>
        </row>
        <row r="76">
          <cell r="C76" t="str">
            <v>Innkjøp varer til videresalg</v>
          </cell>
          <cell r="D76">
            <v>4010</v>
          </cell>
          <cell r="E76">
            <v>48239.01</v>
          </cell>
        </row>
        <row r="77">
          <cell r="C77" t="str">
            <v>Startkont. nasjonale stevner</v>
          </cell>
          <cell r="D77">
            <v>4036</v>
          </cell>
          <cell r="E77">
            <v>2150</v>
          </cell>
        </row>
        <row r="78">
          <cell r="C78" t="str">
            <v>Lag Start kontigent nasj.stevner</v>
          </cell>
          <cell r="D78">
            <v>4037</v>
          </cell>
          <cell r="E78">
            <v>3000</v>
          </cell>
        </row>
        <row r="79">
          <cell r="C79" t="str">
            <v>Innkjøp varer, avgiftsfritt</v>
          </cell>
          <cell r="D79">
            <v>4110</v>
          </cell>
          <cell r="E79">
            <v>0</v>
          </cell>
        </row>
        <row r="80">
          <cell r="C80" t="str">
            <v>Frakt, toll og spedisjon</v>
          </cell>
          <cell r="D80">
            <v>4160</v>
          </cell>
          <cell r="E80">
            <v>2358</v>
          </cell>
        </row>
        <row r="81">
          <cell r="C81" t="str">
            <v>Innkjøp av Svømmeutstyr for videresalg</v>
          </cell>
          <cell r="D81">
            <v>4200</v>
          </cell>
          <cell r="E81">
            <v>3155</v>
          </cell>
        </row>
        <row r="82">
          <cell r="C82" t="str">
            <v>Stevner Utenbys</v>
          </cell>
          <cell r="D82">
            <v>4219</v>
          </cell>
          <cell r="E82">
            <v>1845</v>
          </cell>
        </row>
        <row r="83">
          <cell r="C83" t="str">
            <v>Samlinger og Leire</v>
          </cell>
          <cell r="D83">
            <v>4220</v>
          </cell>
          <cell r="E83">
            <v>141063.28</v>
          </cell>
        </row>
        <row r="84">
          <cell r="C84" t="str">
            <v>Bassengleie</v>
          </cell>
          <cell r="D84">
            <v>4221</v>
          </cell>
          <cell r="E84">
            <v>20004</v>
          </cell>
        </row>
        <row r="85">
          <cell r="C85" t="str">
            <v>Stevner utenlands</v>
          </cell>
          <cell r="D85">
            <v>4222</v>
          </cell>
          <cell r="E85">
            <v>0</v>
          </cell>
        </row>
        <row r="86">
          <cell r="C86" t="str">
            <v>Lisenser</v>
          </cell>
          <cell r="D86">
            <v>4230</v>
          </cell>
          <cell r="E86">
            <v>37650</v>
          </cell>
        </row>
        <row r="87">
          <cell r="C87" t="str">
            <v>videre fakt kostnader</v>
          </cell>
          <cell r="D87">
            <v>4300</v>
          </cell>
          <cell r="E87">
            <v>1136.25</v>
          </cell>
        </row>
        <row r="88">
          <cell r="C88" t="str">
            <v>Trøndersvøm</v>
          </cell>
          <cell r="D88">
            <v>4301</v>
          </cell>
          <cell r="E88">
            <v>27298.73</v>
          </cell>
        </row>
        <row r="89">
          <cell r="C89" t="str">
            <v>NM</v>
          </cell>
          <cell r="D89">
            <v>4302</v>
          </cell>
          <cell r="E89">
            <v>7127</v>
          </cell>
        </row>
        <row r="90">
          <cell r="C90" t="str">
            <v>Marienlyst Open</v>
          </cell>
          <cell r="D90">
            <v>4303</v>
          </cell>
          <cell r="E90">
            <v>8764</v>
          </cell>
        </row>
        <row r="91">
          <cell r="C91" t="str">
            <v>OBOS Cup</v>
          </cell>
          <cell r="D91">
            <v>4304</v>
          </cell>
          <cell r="E91">
            <v>13175</v>
          </cell>
        </row>
        <row r="92">
          <cell r="C92" t="str">
            <v>OI Open</v>
          </cell>
          <cell r="D92">
            <v>4305</v>
          </cell>
          <cell r="E92">
            <v>11650</v>
          </cell>
        </row>
        <row r="93">
          <cell r="C93" t="str">
            <v>Kong Fredrik Outdoor Open</v>
          </cell>
          <cell r="D93">
            <v>4306</v>
          </cell>
          <cell r="E93">
            <v>10586</v>
          </cell>
        </row>
        <row r="94">
          <cell r="C94" t="str">
            <v>Olavslekene  Sarpsborg</v>
          </cell>
          <cell r="D94">
            <v>4308</v>
          </cell>
          <cell r="E94">
            <v>13125</v>
          </cell>
        </row>
        <row r="95">
          <cell r="C95" t="str">
            <v>Nordsjøstevnet</v>
          </cell>
          <cell r="D95">
            <v>4309</v>
          </cell>
          <cell r="E95">
            <v>7769</v>
          </cell>
        </row>
        <row r="96">
          <cell r="C96" t="str">
            <v>Speed Open</v>
          </cell>
          <cell r="D96">
            <v>4310</v>
          </cell>
          <cell r="E96">
            <v>6575</v>
          </cell>
        </row>
        <row r="97">
          <cell r="C97" t="str">
            <v>Instruktører Utdannelse/ Kurs</v>
          </cell>
          <cell r="D97">
            <v>4311</v>
          </cell>
          <cell r="E97">
            <v>116828.62000000001</v>
          </cell>
        </row>
        <row r="98">
          <cell r="C98" t="str">
            <v>Skagerak, Kristiansand</v>
          </cell>
          <cell r="D98">
            <v>4315</v>
          </cell>
          <cell r="E98">
            <v>71359.59</v>
          </cell>
        </row>
        <row r="99">
          <cell r="C99" t="str">
            <v>LÅMØ</v>
          </cell>
          <cell r="D99">
            <v>4316</v>
          </cell>
          <cell r="E99">
            <v>12225</v>
          </cell>
        </row>
        <row r="100">
          <cell r="C100" t="str">
            <v>NM Stavanger kortbane</v>
          </cell>
          <cell r="D100">
            <v>4317</v>
          </cell>
          <cell r="E100">
            <v>12587.08</v>
          </cell>
        </row>
        <row r="101">
          <cell r="C101" t="str">
            <v>Berlin</v>
          </cell>
          <cell r="D101">
            <v>4318</v>
          </cell>
          <cell r="E101">
            <v>64954.36</v>
          </cell>
        </row>
        <row r="102">
          <cell r="C102" t="str">
            <v>NM Åm</v>
          </cell>
          <cell r="D102">
            <v>4323</v>
          </cell>
          <cell r="E102">
            <v>17138.68</v>
          </cell>
        </row>
        <row r="103">
          <cell r="C103" t="str">
            <v>Mjøssvøm</v>
          </cell>
          <cell r="D103">
            <v>4324</v>
          </cell>
          <cell r="E103">
            <v>14800</v>
          </cell>
        </row>
        <row r="104">
          <cell r="C104" t="str">
            <v>samlinger landslaget</v>
          </cell>
          <cell r="D104">
            <v>4326</v>
          </cell>
          <cell r="E104">
            <v>8910</v>
          </cell>
        </row>
        <row r="105">
          <cell r="C105" t="str">
            <v>Ungarn</v>
          </cell>
          <cell r="D105">
            <v>4327</v>
          </cell>
          <cell r="E105">
            <v>133168.56</v>
          </cell>
        </row>
        <row r="106">
          <cell r="C106" t="str">
            <v>NM Langbane Drammen</v>
          </cell>
          <cell r="D106">
            <v>4328</v>
          </cell>
          <cell r="E106">
            <v>17900</v>
          </cell>
        </row>
        <row r="107">
          <cell r="C107" t="str">
            <v>Torremolinos</v>
          </cell>
          <cell r="D107">
            <v>4329</v>
          </cell>
          <cell r="E107">
            <v>0</v>
          </cell>
        </row>
        <row r="108">
          <cell r="C108" t="str">
            <v>GIFFI</v>
          </cell>
          <cell r="D108">
            <v>4330</v>
          </cell>
          <cell r="E108">
            <v>5400</v>
          </cell>
        </row>
        <row r="109">
          <cell r="C109" t="str">
            <v>Hamar</v>
          </cell>
          <cell r="D109">
            <v>4331</v>
          </cell>
          <cell r="E109">
            <v>48000</v>
          </cell>
        </row>
        <row r="110">
          <cell r="C110" t="str">
            <v>Glomma Cup</v>
          </cell>
          <cell r="D110">
            <v>4332</v>
          </cell>
          <cell r="E110">
            <v>3100</v>
          </cell>
        </row>
        <row r="111">
          <cell r="C111" t="str">
            <v>Skjetten Open</v>
          </cell>
          <cell r="D111">
            <v>4333</v>
          </cell>
          <cell r="E111">
            <v>4825</v>
          </cell>
        </row>
        <row r="112">
          <cell r="C112" t="str">
            <v>Asker Open</v>
          </cell>
          <cell r="D112">
            <v>4334</v>
          </cell>
          <cell r="E112">
            <v>2550</v>
          </cell>
        </row>
        <row r="113">
          <cell r="C113" t="str">
            <v>Bærum Rekrutten</v>
          </cell>
          <cell r="D113">
            <v>4335</v>
          </cell>
          <cell r="E113">
            <v>750</v>
          </cell>
        </row>
        <row r="114">
          <cell r="C114" t="str">
            <v>Sarpsborg</v>
          </cell>
          <cell r="D114">
            <v>4336</v>
          </cell>
          <cell r="E114">
            <v>200</v>
          </cell>
        </row>
        <row r="115">
          <cell r="C115" t="str">
            <v>R Amundsen Cup</v>
          </cell>
          <cell r="D115">
            <v>4337</v>
          </cell>
          <cell r="E115">
            <v>400</v>
          </cell>
        </row>
        <row r="116">
          <cell r="C116" t="str">
            <v>Ski  Open</v>
          </cell>
          <cell r="D116">
            <v>4338</v>
          </cell>
          <cell r="E116">
            <v>300</v>
          </cell>
        </row>
        <row r="117">
          <cell r="C117" t="str">
            <v>Driftsutgifter</v>
          </cell>
          <cell r="D117">
            <v>4350</v>
          </cell>
          <cell r="E117">
            <v>62209</v>
          </cell>
        </row>
        <row r="118">
          <cell r="C118" t="str">
            <v>Div kostnader dugnad mm</v>
          </cell>
          <cell r="D118">
            <v>4355</v>
          </cell>
          <cell r="E118">
            <v>11048.890000000001</v>
          </cell>
        </row>
        <row r="119">
          <cell r="C119" t="str">
            <v>Teningsavgift Elixia</v>
          </cell>
          <cell r="D119">
            <v>4360</v>
          </cell>
          <cell r="E119">
            <v>27000</v>
          </cell>
        </row>
        <row r="120">
          <cell r="C120" t="str">
            <v>Oppstartsuka</v>
          </cell>
          <cell r="D120">
            <v>4365</v>
          </cell>
          <cell r="E120">
            <v>1857</v>
          </cell>
        </row>
        <row r="121">
          <cell r="C121" t="str">
            <v>Trenerhonorar B- og C parti</v>
          </cell>
          <cell r="D121">
            <v>5005</v>
          </cell>
          <cell r="E121">
            <v>232101</v>
          </cell>
        </row>
        <row r="122">
          <cell r="C122" t="str">
            <v>Faste lønninger</v>
          </cell>
          <cell r="D122">
            <v>5010</v>
          </cell>
          <cell r="E122">
            <v>924124.25</v>
          </cell>
        </row>
        <row r="123">
          <cell r="C123" t="str">
            <v>Instruktørhonorar Norges Svømmeskole</v>
          </cell>
          <cell r="D123">
            <v>5020</v>
          </cell>
          <cell r="E123">
            <v>686578.24</v>
          </cell>
        </row>
        <row r="124">
          <cell r="C124" t="str">
            <v>Honorar Svømmeaksjonen- Gjensidigestiftelsen</v>
          </cell>
          <cell r="D124">
            <v>5029</v>
          </cell>
          <cell r="E124">
            <v>31875</v>
          </cell>
        </row>
        <row r="125">
          <cell r="C125" t="str">
            <v>Påløpne feriepenger</v>
          </cell>
          <cell r="D125">
            <v>5190</v>
          </cell>
          <cell r="E125">
            <v>191217.21000000002</v>
          </cell>
        </row>
        <row r="126">
          <cell r="C126" t="str">
            <v>Fri telefon</v>
          </cell>
          <cell r="D126">
            <v>5220</v>
          </cell>
          <cell r="E126">
            <v>4392</v>
          </cell>
        </row>
        <row r="127">
          <cell r="C127" t="str">
            <v>Motkonto for gruppe 52</v>
          </cell>
          <cell r="D127">
            <v>5291</v>
          </cell>
          <cell r="E127">
            <v>0</v>
          </cell>
        </row>
        <row r="128">
          <cell r="C128" t="str">
            <v>Arbeidsgiveravgift</v>
          </cell>
          <cell r="D128">
            <v>5410</v>
          </cell>
          <cell r="E128">
            <v>266660.62</v>
          </cell>
        </row>
        <row r="129">
          <cell r="C129" t="str">
            <v>Arb.giv.avg. pål. feriep.</v>
          </cell>
          <cell r="D129">
            <v>5411</v>
          </cell>
          <cell r="E129">
            <v>26961.620000000003</v>
          </cell>
        </row>
        <row r="130">
          <cell r="C130" t="str">
            <v>Innberetningspliktige pensjonskostnader</v>
          </cell>
          <cell r="D130">
            <v>5420</v>
          </cell>
          <cell r="E130">
            <v>12138.800000000001</v>
          </cell>
        </row>
        <row r="131">
          <cell r="C131" t="str">
            <v>Kantinekostnader</v>
          </cell>
          <cell r="D131">
            <v>5520</v>
          </cell>
          <cell r="E131">
            <v>553.33000000000004</v>
          </cell>
        </row>
        <row r="132">
          <cell r="C132" t="str">
            <v>Gaver til ansatte</v>
          </cell>
          <cell r="D132">
            <v>5960</v>
          </cell>
          <cell r="E132">
            <v>796.5</v>
          </cell>
        </row>
        <row r="133">
          <cell r="C133" t="str">
            <v>Annen Personal kostnad</v>
          </cell>
          <cell r="D133">
            <v>5990</v>
          </cell>
          <cell r="E133">
            <v>714.56000000000006</v>
          </cell>
        </row>
        <row r="134">
          <cell r="C134" t="str">
            <v>Avskrivning på bygn. &amp; annen fast eiend.</v>
          </cell>
          <cell r="D134">
            <v>6000</v>
          </cell>
          <cell r="E134">
            <v>10024.08</v>
          </cell>
        </row>
        <row r="135">
          <cell r="C135" t="str">
            <v>Avskrivning på immaterielle eiendeler</v>
          </cell>
          <cell r="D135">
            <v>6020</v>
          </cell>
          <cell r="E135">
            <v>8333.2800000000007</v>
          </cell>
        </row>
        <row r="136">
          <cell r="C136" t="str">
            <v>Leie lokaler</v>
          </cell>
          <cell r="D136">
            <v>6300</v>
          </cell>
          <cell r="E136">
            <v>43156</v>
          </cell>
        </row>
        <row r="137">
          <cell r="C137" t="str">
            <v>Leie andre kontormaskiner</v>
          </cell>
          <cell r="D137">
            <v>6430</v>
          </cell>
          <cell r="E137">
            <v>823.75</v>
          </cell>
        </row>
        <row r="138">
          <cell r="C138" t="str">
            <v>Inventar</v>
          </cell>
          <cell r="D138">
            <v>6540</v>
          </cell>
          <cell r="E138">
            <v>51531.25</v>
          </cell>
        </row>
        <row r="139">
          <cell r="C139" t="str">
            <v>Driftsmaterialer</v>
          </cell>
          <cell r="D139">
            <v>6550</v>
          </cell>
          <cell r="E139">
            <v>1543.9</v>
          </cell>
        </row>
        <row r="140">
          <cell r="C140" t="str">
            <v>Merker og diplomer</v>
          </cell>
          <cell r="D140">
            <v>6551</v>
          </cell>
          <cell r="E140">
            <v>350</v>
          </cell>
        </row>
        <row r="141">
          <cell r="C141" t="str">
            <v>Rekvisita</v>
          </cell>
          <cell r="D141">
            <v>6560</v>
          </cell>
          <cell r="E141">
            <v>2856</v>
          </cell>
        </row>
        <row r="142">
          <cell r="C142" t="str">
            <v>Arbeidsklær og verneutstyr</v>
          </cell>
          <cell r="D142">
            <v>6570</v>
          </cell>
          <cell r="E142">
            <v>462.20000000000005</v>
          </cell>
        </row>
        <row r="143">
          <cell r="C143" t="str">
            <v>Revisjons- og regnskapshonorar</v>
          </cell>
          <cell r="D143">
            <v>6700</v>
          </cell>
          <cell r="E143">
            <v>181609</v>
          </cell>
        </row>
        <row r="144">
          <cell r="C144" t="str">
            <v>Kontingenter</v>
          </cell>
          <cell r="D144">
            <v>6730</v>
          </cell>
          <cell r="E144">
            <v>4000</v>
          </cell>
        </row>
        <row r="145">
          <cell r="C145" t="str">
            <v>Kontorrekvisita</v>
          </cell>
          <cell r="D145">
            <v>6800</v>
          </cell>
          <cell r="E145">
            <v>6602.7000000000007</v>
          </cell>
        </row>
        <row r="146">
          <cell r="C146" t="str">
            <v>Datakostnader</v>
          </cell>
          <cell r="D146">
            <v>6810</v>
          </cell>
          <cell r="E146">
            <v>39553.310000000005</v>
          </cell>
        </row>
        <row r="147">
          <cell r="C147" t="str">
            <v>Aviser, tidsskrifter, bøker mv.</v>
          </cell>
          <cell r="D147">
            <v>6840</v>
          </cell>
          <cell r="E147">
            <v>500</v>
          </cell>
        </row>
        <row r="148">
          <cell r="C148" t="str">
            <v>Møter, kurs, oppdatering mv.</v>
          </cell>
          <cell r="D148">
            <v>6860</v>
          </cell>
          <cell r="E148">
            <v>111124.34000000001</v>
          </cell>
        </row>
        <row r="149">
          <cell r="C149" t="str">
            <v>Telefon</v>
          </cell>
          <cell r="D149">
            <v>6900</v>
          </cell>
          <cell r="E149">
            <v>17709.29</v>
          </cell>
        </row>
        <row r="150">
          <cell r="C150" t="str">
            <v>Porto</v>
          </cell>
          <cell r="D150">
            <v>6940</v>
          </cell>
          <cell r="E150">
            <v>11862</v>
          </cell>
        </row>
        <row r="151">
          <cell r="C151" t="str">
            <v>Forsikringer</v>
          </cell>
          <cell r="D151">
            <v>7040</v>
          </cell>
          <cell r="E151">
            <v>12973</v>
          </cell>
        </row>
        <row r="152">
          <cell r="C152" t="str">
            <v>Bilgodtgjørelse, oppgavepliktig</v>
          </cell>
          <cell r="D152">
            <v>7100</v>
          </cell>
          <cell r="E152">
            <v>1652.4</v>
          </cell>
        </row>
        <row r="153">
          <cell r="C153" t="str">
            <v>Øreavrunding</v>
          </cell>
          <cell r="D153">
            <v>7105</v>
          </cell>
          <cell r="E153">
            <v>0</v>
          </cell>
        </row>
        <row r="154">
          <cell r="C154" t="str">
            <v>Reisekostnader, ikke oppgavepliktig</v>
          </cell>
          <cell r="D154">
            <v>7140</v>
          </cell>
          <cell r="E154">
            <v>10272</v>
          </cell>
        </row>
        <row r="155">
          <cell r="C155" t="str">
            <v>Annonser</v>
          </cell>
          <cell r="D155">
            <v>7310</v>
          </cell>
          <cell r="E155">
            <v>30625</v>
          </cell>
        </row>
        <row r="156">
          <cell r="C156" t="str">
            <v>Reklamekostnader</v>
          </cell>
          <cell r="D156">
            <v>7320</v>
          </cell>
          <cell r="E156">
            <v>10971.25</v>
          </cell>
        </row>
        <row r="157">
          <cell r="C157" t="str">
            <v>Gaver</v>
          </cell>
          <cell r="D157">
            <v>7420</v>
          </cell>
          <cell r="E157">
            <v>1428</v>
          </cell>
        </row>
        <row r="158">
          <cell r="C158" t="str">
            <v>Bank og kortgebyrer</v>
          </cell>
          <cell r="D158">
            <v>7770</v>
          </cell>
          <cell r="E158">
            <v>11626.470000000001</v>
          </cell>
        </row>
        <row r="159">
          <cell r="C159" t="str">
            <v>Gebyrer DnB Trygg i vann</v>
          </cell>
          <cell r="D159">
            <v>7780</v>
          </cell>
          <cell r="E159">
            <v>9910.57</v>
          </cell>
        </row>
        <row r="160">
          <cell r="C160" t="str">
            <v>Diverse kostnader</v>
          </cell>
          <cell r="D160">
            <v>7790</v>
          </cell>
          <cell r="E160">
            <v>52509.58</v>
          </cell>
        </row>
        <row r="161">
          <cell r="C161" t="str">
            <v>Tap på fordringer</v>
          </cell>
          <cell r="D161">
            <v>7830</v>
          </cell>
          <cell r="E161">
            <v>30000</v>
          </cell>
        </row>
        <row r="162">
          <cell r="C162" t="str">
            <v>Annen renteinntekt</v>
          </cell>
          <cell r="D162">
            <v>8050</v>
          </cell>
          <cell r="E162">
            <v>0</v>
          </cell>
        </row>
        <row r="163">
          <cell r="C163" t="str">
            <v>Annen rentekostnad</v>
          </cell>
          <cell r="D163">
            <v>8150</v>
          </cell>
          <cell r="E163">
            <v>769.58</v>
          </cell>
        </row>
        <row r="164">
          <cell r="C164" t="str">
            <v>Purregebyr. leverandør</v>
          </cell>
          <cell r="D164">
            <v>8160</v>
          </cell>
          <cell r="E164">
            <v>2400</v>
          </cell>
        </row>
        <row r="165">
          <cell r="C165" t="str">
            <v>Agio tap</v>
          </cell>
          <cell r="D165">
            <v>8180</v>
          </cell>
          <cell r="E165">
            <v>235.49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18" workbookViewId="0">
      <selection activeCell="I32" sqref="I32"/>
    </sheetView>
  </sheetViews>
  <sheetFormatPr baseColWidth="10" defaultRowHeight="14.4" x14ac:dyDescent="0.3"/>
  <cols>
    <col min="1" max="1" width="44.33203125" bestFit="1" customWidth="1"/>
    <col min="2" max="2" width="7.44140625" customWidth="1"/>
    <col min="4" max="4" width="6.5546875" customWidth="1"/>
    <col min="6" max="6" width="22.33203125" customWidth="1"/>
  </cols>
  <sheetData>
    <row r="1" spans="1:6" ht="15.6" x14ac:dyDescent="0.3">
      <c r="A1" s="1" t="s">
        <v>90</v>
      </c>
    </row>
    <row r="2" spans="1:6" ht="18" x14ac:dyDescent="0.35">
      <c r="A2" s="2"/>
      <c r="B2" s="2"/>
      <c r="C2" s="3" t="s">
        <v>0</v>
      </c>
      <c r="E2" s="23" t="s">
        <v>1</v>
      </c>
      <c r="F2" s="14" t="s">
        <v>92</v>
      </c>
    </row>
    <row r="3" spans="1:6" x14ac:dyDescent="0.3">
      <c r="E3" s="24"/>
      <c r="F3" s="15"/>
    </row>
    <row r="4" spans="1:6" x14ac:dyDescent="0.3">
      <c r="A4" s="4" t="s">
        <v>2</v>
      </c>
      <c r="B4" s="4"/>
      <c r="E4" s="24"/>
      <c r="F4" s="15"/>
    </row>
    <row r="5" spans="1:6" x14ac:dyDescent="0.3">
      <c r="A5" t="s">
        <v>3</v>
      </c>
      <c r="B5">
        <v>3020</v>
      </c>
      <c r="C5" s="5">
        <v>1700</v>
      </c>
      <c r="E5" s="25">
        <f>+C5</f>
        <v>1700</v>
      </c>
      <c r="F5" s="16"/>
    </row>
    <row r="6" spans="1:6" x14ac:dyDescent="0.3">
      <c r="A6" t="s">
        <v>4</v>
      </c>
      <c r="B6">
        <f>VLOOKUP(A6,[1]saldobalanse!$C$2:$E$165,2,0)</f>
        <v>3010</v>
      </c>
      <c r="C6" s="5"/>
      <c r="E6" s="24"/>
      <c r="F6" s="15"/>
    </row>
    <row r="7" spans="1:6" x14ac:dyDescent="0.3">
      <c r="A7" t="s">
        <v>5</v>
      </c>
      <c r="B7">
        <v>3015</v>
      </c>
      <c r="C7" s="5">
        <v>70400</v>
      </c>
      <c r="E7" s="25">
        <v>70000</v>
      </c>
      <c r="F7" s="16"/>
    </row>
    <row r="8" spans="1:6" x14ac:dyDescent="0.3">
      <c r="A8" t="s">
        <v>6</v>
      </c>
      <c r="B8">
        <v>3022</v>
      </c>
      <c r="C8" s="5">
        <v>36000</v>
      </c>
      <c r="E8" s="25">
        <v>36000</v>
      </c>
      <c r="F8" s="16"/>
    </row>
    <row r="9" spans="1:6" x14ac:dyDescent="0.3">
      <c r="A9" t="s">
        <v>7</v>
      </c>
      <c r="B9">
        <v>3016</v>
      </c>
      <c r="C9" s="5">
        <v>78000</v>
      </c>
      <c r="E9" s="25">
        <v>78000</v>
      </c>
      <c r="F9" s="16"/>
    </row>
    <row r="10" spans="1:6" x14ac:dyDescent="0.3">
      <c r="A10" t="s">
        <v>8</v>
      </c>
      <c r="B10">
        <v>3017</v>
      </c>
      <c r="C10" s="5">
        <v>112933</v>
      </c>
      <c r="E10" s="25">
        <v>113000</v>
      </c>
      <c r="F10" s="16"/>
    </row>
    <row r="11" spans="1:6" x14ac:dyDescent="0.3">
      <c r="A11" t="s">
        <v>9</v>
      </c>
      <c r="B11">
        <v>3018</v>
      </c>
      <c r="C11" s="5">
        <v>50700</v>
      </c>
      <c r="E11" s="25">
        <v>51000</v>
      </c>
      <c r="F11" s="16"/>
    </row>
    <row r="12" spans="1:6" x14ac:dyDescent="0.3">
      <c r="A12" t="s">
        <v>10</v>
      </c>
      <c r="B12">
        <v>3019</v>
      </c>
      <c r="C12" s="5">
        <v>64050</v>
      </c>
      <c r="E12" s="25">
        <v>64000</v>
      </c>
      <c r="F12" s="16"/>
    </row>
    <row r="13" spans="1:6" x14ac:dyDescent="0.3">
      <c r="A13" t="s">
        <v>11</v>
      </c>
      <c r="B13">
        <v>3021</v>
      </c>
      <c r="C13" s="5">
        <v>64150</v>
      </c>
      <c r="E13" s="25">
        <v>64000</v>
      </c>
      <c r="F13" s="16"/>
    </row>
    <row r="14" spans="1:6" x14ac:dyDescent="0.3">
      <c r="A14" t="s">
        <v>12</v>
      </c>
      <c r="C14" s="5"/>
      <c r="E14" s="24"/>
      <c r="F14" s="15"/>
    </row>
    <row r="15" spans="1:6" x14ac:dyDescent="0.3">
      <c r="A15" t="s">
        <v>13</v>
      </c>
      <c r="B15">
        <f>VLOOKUP(A15,[1]saldobalanse!$C$2:$E$165,2,0)</f>
        <v>3110</v>
      </c>
      <c r="C15" s="5"/>
      <c r="E15" s="24"/>
      <c r="F15" s="15"/>
    </row>
    <row r="16" spans="1:6" x14ac:dyDescent="0.3">
      <c r="A16" t="s">
        <v>14</v>
      </c>
      <c r="B16">
        <v>3230</v>
      </c>
      <c r="C16" s="5">
        <v>3800</v>
      </c>
      <c r="E16" s="25">
        <f>+C16</f>
        <v>3800</v>
      </c>
      <c r="F16" s="16"/>
    </row>
    <row r="17" spans="1:6" x14ac:dyDescent="0.3">
      <c r="A17" t="s">
        <v>15</v>
      </c>
      <c r="B17">
        <f>VLOOKUP(A17,[1]saldobalanse!$C$2:$E$165,2,0)</f>
        <v>3350</v>
      </c>
      <c r="C17" s="5"/>
      <c r="E17" s="24"/>
      <c r="F17" s="15"/>
    </row>
    <row r="18" spans="1:6" x14ac:dyDescent="0.3">
      <c r="A18" t="s">
        <v>16</v>
      </c>
      <c r="B18">
        <v>3350</v>
      </c>
      <c r="C18" s="5">
        <v>2413854</v>
      </c>
      <c r="E18" s="25">
        <f>+C18+200000+86401+2582+53599</f>
        <v>2756436</v>
      </c>
      <c r="F18" s="17" t="s">
        <v>91</v>
      </c>
    </row>
    <row r="19" spans="1:6" x14ac:dyDescent="0.3">
      <c r="A19" t="s">
        <v>17</v>
      </c>
      <c r="B19">
        <f>VLOOKUP(A19,[1]saldobalanse!$C$2:$E$165,2,0)</f>
        <v>3360</v>
      </c>
      <c r="C19" s="5">
        <v>16500</v>
      </c>
      <c r="E19" s="25">
        <f>+C19</f>
        <v>16500</v>
      </c>
      <c r="F19" s="16"/>
    </row>
    <row r="20" spans="1:6" x14ac:dyDescent="0.3">
      <c r="A20" t="s">
        <v>18</v>
      </c>
      <c r="B20">
        <f>VLOOKUP(A20,[1]saldobalanse!$C$2:$E$165,2,0)</f>
        <v>3370</v>
      </c>
      <c r="C20" s="5">
        <v>58459</v>
      </c>
      <c r="E20" s="25">
        <v>58000</v>
      </c>
      <c r="F20" s="16"/>
    </row>
    <row r="21" spans="1:6" x14ac:dyDescent="0.3">
      <c r="A21" t="s">
        <v>19</v>
      </c>
      <c r="B21">
        <v>3441</v>
      </c>
      <c r="C21" s="5">
        <v>601890</v>
      </c>
      <c r="E21" s="25">
        <v>600000</v>
      </c>
      <c r="F21" s="16"/>
    </row>
    <row r="22" spans="1:6" x14ac:dyDescent="0.3">
      <c r="A22" t="s">
        <v>20</v>
      </c>
      <c r="B22">
        <f>VLOOKUP(A22,[1]saldobalanse!$C$2:$E$165,2,0)</f>
        <v>3903</v>
      </c>
      <c r="C22" s="5">
        <v>40000</v>
      </c>
      <c r="E22" s="24"/>
      <c r="F22" s="15"/>
    </row>
    <row r="23" spans="1:6" x14ac:dyDescent="0.3">
      <c r="A23" t="s">
        <v>21</v>
      </c>
      <c r="B23">
        <v>3901</v>
      </c>
      <c r="C23" s="5">
        <v>13600</v>
      </c>
      <c r="E23" s="25">
        <f>+C23</f>
        <v>13600</v>
      </c>
      <c r="F23" s="16"/>
    </row>
    <row r="24" spans="1:6" x14ac:dyDescent="0.3">
      <c r="A24" t="s">
        <v>22</v>
      </c>
      <c r="B24">
        <v>3100</v>
      </c>
      <c r="C24" s="5">
        <v>35000</v>
      </c>
      <c r="E24" s="25">
        <f>+C24</f>
        <v>35000</v>
      </c>
      <c r="F24" s="16"/>
    </row>
    <row r="25" spans="1:6" ht="28.2" customHeight="1" x14ac:dyDescent="0.3">
      <c r="A25" s="6" t="s">
        <v>2</v>
      </c>
      <c r="C25" s="5">
        <f>SUM(C5:C24)</f>
        <v>3661036</v>
      </c>
      <c r="D25" s="7"/>
      <c r="E25" s="25">
        <f>SUM(E5:E24)</f>
        <v>3961036</v>
      </c>
      <c r="F25" s="18" t="s">
        <v>93</v>
      </c>
    </row>
    <row r="26" spans="1:6" x14ac:dyDescent="0.3">
      <c r="C26" s="6"/>
      <c r="E26" s="25"/>
      <c r="F26" s="16"/>
    </row>
    <row r="27" spans="1:6" x14ac:dyDescent="0.3">
      <c r="A27" s="4" t="s">
        <v>23</v>
      </c>
      <c r="E27" s="24"/>
      <c r="F27" s="15"/>
    </row>
    <row r="28" spans="1:6" x14ac:dyDescent="0.3">
      <c r="A28" t="s">
        <v>24</v>
      </c>
      <c r="B28">
        <v>3900</v>
      </c>
      <c r="C28" s="5">
        <v>301457</v>
      </c>
      <c r="E28" s="25">
        <v>302000</v>
      </c>
      <c r="F28" s="16"/>
    </row>
    <row r="29" spans="1:6" x14ac:dyDescent="0.3">
      <c r="A29" t="s">
        <v>25</v>
      </c>
      <c r="B29">
        <f>VLOOKUP(A29,[1]saldobalanse!$C$2:$E$165,2,0)</f>
        <v>3930</v>
      </c>
      <c r="C29" s="5">
        <v>128395</v>
      </c>
      <c r="E29" s="25">
        <v>128000</v>
      </c>
      <c r="F29" s="16"/>
    </row>
    <row r="30" spans="1:6" x14ac:dyDescent="0.3">
      <c r="A30" t="s">
        <v>26</v>
      </c>
      <c r="B30">
        <v>3960</v>
      </c>
      <c r="C30" s="5"/>
      <c r="E30" s="25">
        <f>5041-640</f>
        <v>4401</v>
      </c>
      <c r="F30" s="16"/>
    </row>
    <row r="31" spans="1:6" x14ac:dyDescent="0.3">
      <c r="A31" t="s">
        <v>27</v>
      </c>
      <c r="B31">
        <f>VLOOKUP(A31,[1]saldobalanse!$C$2:$E$165,2,0)</f>
        <v>3960</v>
      </c>
      <c r="C31" s="5">
        <v>81508</v>
      </c>
      <c r="E31" s="25">
        <v>82000</v>
      </c>
      <c r="F31" s="16"/>
    </row>
    <row r="32" spans="1:6" x14ac:dyDescent="0.3">
      <c r="A32" s="4" t="s">
        <v>28</v>
      </c>
      <c r="C32" s="6">
        <f>SUM(C28:C31)</f>
        <v>511360</v>
      </c>
      <c r="D32" s="5"/>
      <c r="E32" s="26">
        <f>SUM(E28:E31)</f>
        <v>516401</v>
      </c>
      <c r="F32" s="19" t="s">
        <v>94</v>
      </c>
    </row>
    <row r="33" spans="1:6" x14ac:dyDescent="0.3">
      <c r="A33" s="4"/>
      <c r="E33" s="24"/>
      <c r="F33" s="15"/>
    </row>
    <row r="34" spans="1:6" x14ac:dyDescent="0.3">
      <c r="A34" s="4" t="s">
        <v>29</v>
      </c>
      <c r="C34" s="6">
        <f>+C25+C32</f>
        <v>4172396</v>
      </c>
      <c r="D34" s="7"/>
      <c r="E34" s="26">
        <f>+E32+E25</f>
        <v>4477437</v>
      </c>
      <c r="F34" s="20"/>
    </row>
    <row r="35" spans="1:6" x14ac:dyDescent="0.3">
      <c r="C35" s="5"/>
      <c r="E35" s="24"/>
      <c r="F35" s="15"/>
    </row>
    <row r="36" spans="1:6" x14ac:dyDescent="0.3">
      <c r="A36" s="4" t="s">
        <v>30</v>
      </c>
      <c r="E36" s="24"/>
      <c r="F36" s="15"/>
    </row>
    <row r="37" spans="1:6" x14ac:dyDescent="0.3">
      <c r="A37" s="8" t="s">
        <v>31</v>
      </c>
      <c r="B37">
        <v>4000</v>
      </c>
      <c r="C37" s="5">
        <v>150909</v>
      </c>
      <c r="E37" s="25">
        <f>+C37</f>
        <v>150909</v>
      </c>
      <c r="F37" s="16"/>
    </row>
    <row r="38" spans="1:6" x14ac:dyDescent="0.3">
      <c r="A38" s="8" t="s">
        <v>32</v>
      </c>
      <c r="B38">
        <v>4010</v>
      </c>
      <c r="C38" s="5">
        <v>22946</v>
      </c>
      <c r="E38" s="25">
        <f>+C38+20000</f>
        <v>42946</v>
      </c>
      <c r="F38" s="16"/>
    </row>
    <row r="39" spans="1:6" x14ac:dyDescent="0.3">
      <c r="A39" s="8" t="s">
        <v>33</v>
      </c>
      <c r="B39">
        <v>4036</v>
      </c>
      <c r="C39" s="5">
        <v>100</v>
      </c>
      <c r="E39" s="25">
        <f t="shared" ref="E39:E49" si="0">+C39</f>
        <v>100</v>
      </c>
      <c r="F39" s="16"/>
    </row>
    <row r="40" spans="1:6" x14ac:dyDescent="0.3">
      <c r="A40" s="8" t="s">
        <v>34</v>
      </c>
      <c r="B40">
        <v>4090</v>
      </c>
      <c r="C40" s="5">
        <v>-79458</v>
      </c>
      <c r="E40" s="25">
        <f>+C40+38476+2</f>
        <v>-40980</v>
      </c>
      <c r="F40" s="16"/>
    </row>
    <row r="41" spans="1:6" x14ac:dyDescent="0.3">
      <c r="A41" s="8" t="s">
        <v>35</v>
      </c>
      <c r="B41">
        <v>4200</v>
      </c>
      <c r="C41" s="5">
        <v>128333</v>
      </c>
      <c r="E41" s="25">
        <f t="shared" si="0"/>
        <v>128333</v>
      </c>
      <c r="F41" s="16"/>
    </row>
    <row r="42" spans="1:6" x14ac:dyDescent="0.3">
      <c r="A42" s="8" t="s">
        <v>36</v>
      </c>
      <c r="B42">
        <v>4201</v>
      </c>
      <c r="C42" s="5">
        <v>241437.62</v>
      </c>
      <c r="E42" s="25">
        <f t="shared" si="0"/>
        <v>241437.62</v>
      </c>
      <c r="F42" s="16"/>
    </row>
    <row r="43" spans="1:6" x14ac:dyDescent="0.3">
      <c r="A43" s="8" t="s">
        <v>37</v>
      </c>
      <c r="B43">
        <v>4215</v>
      </c>
      <c r="C43" s="5">
        <v>151433.53</v>
      </c>
      <c r="E43" s="25">
        <f t="shared" si="0"/>
        <v>151433.53</v>
      </c>
      <c r="F43" s="16"/>
    </row>
    <row r="44" spans="1:6" x14ac:dyDescent="0.3">
      <c r="A44" s="8" t="s">
        <v>38</v>
      </c>
      <c r="B44">
        <v>4230</v>
      </c>
      <c r="C44" s="5">
        <v>900</v>
      </c>
      <c r="E44" s="25">
        <f t="shared" si="0"/>
        <v>900</v>
      </c>
      <c r="F44" s="16"/>
    </row>
    <row r="45" spans="1:6" x14ac:dyDescent="0.3">
      <c r="A45" s="8" t="s">
        <v>39</v>
      </c>
      <c r="B45">
        <v>4301</v>
      </c>
      <c r="C45" s="5">
        <v>11478.5</v>
      </c>
      <c r="E45" s="25">
        <f t="shared" si="0"/>
        <v>11478.5</v>
      </c>
      <c r="F45" s="16"/>
    </row>
    <row r="46" spans="1:6" x14ac:dyDescent="0.3">
      <c r="A46" s="9" t="s">
        <v>40</v>
      </c>
      <c r="B46">
        <v>4311</v>
      </c>
      <c r="C46" s="5">
        <v>59914.27</v>
      </c>
      <c r="E46" s="25">
        <f t="shared" si="0"/>
        <v>59914.27</v>
      </c>
      <c r="F46" s="16"/>
    </row>
    <row r="47" spans="1:6" x14ac:dyDescent="0.3">
      <c r="A47" s="8" t="s">
        <v>41</v>
      </c>
      <c r="B47">
        <v>4326</v>
      </c>
      <c r="C47" s="5">
        <v>6680</v>
      </c>
      <c r="E47" s="25">
        <f t="shared" si="0"/>
        <v>6680</v>
      </c>
      <c r="F47" s="16"/>
    </row>
    <row r="48" spans="1:6" x14ac:dyDescent="0.3">
      <c r="A48" s="8" t="s">
        <v>42</v>
      </c>
      <c r="B48">
        <v>4355</v>
      </c>
      <c r="C48" s="5">
        <v>2105.9</v>
      </c>
      <c r="E48" s="25">
        <f t="shared" si="0"/>
        <v>2105.9</v>
      </c>
      <c r="F48" s="16"/>
    </row>
    <row r="49" spans="1:6" x14ac:dyDescent="0.3">
      <c r="A49" s="8" t="s">
        <v>43</v>
      </c>
      <c r="B49">
        <v>4500</v>
      </c>
      <c r="C49" s="5">
        <v>6375</v>
      </c>
      <c r="E49" s="25">
        <f t="shared" si="0"/>
        <v>6375</v>
      </c>
      <c r="F49" s="16"/>
    </row>
    <row r="50" spans="1:6" x14ac:dyDescent="0.3">
      <c r="C50" s="5"/>
      <c r="E50" s="24"/>
      <c r="F50" s="15"/>
    </row>
    <row r="51" spans="1:6" x14ac:dyDescent="0.3">
      <c r="A51" s="4" t="s">
        <v>30</v>
      </c>
      <c r="C51" s="6">
        <f>SUM(C37:C50)</f>
        <v>703154.82000000007</v>
      </c>
      <c r="D51" s="7"/>
      <c r="E51" s="26">
        <f>SUM(E37:E50)</f>
        <v>761632.82000000007</v>
      </c>
      <c r="F51" s="20"/>
    </row>
    <row r="52" spans="1:6" x14ac:dyDescent="0.3">
      <c r="A52" s="4"/>
      <c r="C52" s="5"/>
      <c r="E52" s="24"/>
      <c r="F52" s="15"/>
    </row>
    <row r="53" spans="1:6" x14ac:dyDescent="0.3">
      <c r="A53" s="4" t="s">
        <v>44</v>
      </c>
      <c r="E53" s="24"/>
      <c r="F53" s="15"/>
    </row>
    <row r="54" spans="1:6" x14ac:dyDescent="0.3">
      <c r="A54" t="s">
        <v>45</v>
      </c>
      <c r="B54">
        <v>5000</v>
      </c>
      <c r="C54" s="5">
        <v>1970298</v>
      </c>
      <c r="E54" s="25">
        <f>+C54*1.05</f>
        <v>2068812.9000000001</v>
      </c>
      <c r="F54" s="16"/>
    </row>
    <row r="55" spans="1:6" x14ac:dyDescent="0.3">
      <c r="A55" s="4" t="s">
        <v>46</v>
      </c>
      <c r="B55">
        <v>5090</v>
      </c>
      <c r="C55" s="5">
        <v>186868</v>
      </c>
      <c r="E55" s="25">
        <f t="shared" ref="E55:E60" si="1">+C55*1.05</f>
        <v>196211.4</v>
      </c>
      <c r="F55" s="16"/>
    </row>
    <row r="56" spans="1:6" x14ac:dyDescent="0.3">
      <c r="A56" t="s">
        <v>47</v>
      </c>
      <c r="B56">
        <v>5092</v>
      </c>
      <c r="C56" s="5">
        <v>200970.47</v>
      </c>
      <c r="E56" s="25">
        <f t="shared" si="1"/>
        <v>211018.99350000001</v>
      </c>
      <c r="F56" s="16"/>
    </row>
    <row r="57" spans="1:6" x14ac:dyDescent="0.3">
      <c r="A57" t="s">
        <v>48</v>
      </c>
      <c r="B57">
        <v>5400</v>
      </c>
      <c r="C57" s="5">
        <v>280860</v>
      </c>
      <c r="E57" s="25">
        <f t="shared" si="1"/>
        <v>294903</v>
      </c>
      <c r="F57" s="16"/>
    </row>
    <row r="58" spans="1:6" x14ac:dyDescent="0.3">
      <c r="A58" t="s">
        <v>49</v>
      </c>
      <c r="B58">
        <v>5405</v>
      </c>
      <c r="C58" s="5">
        <v>27272</v>
      </c>
      <c r="E58" s="25">
        <f t="shared" si="1"/>
        <v>28635.600000000002</v>
      </c>
      <c r="F58" s="16"/>
    </row>
    <row r="59" spans="1:6" x14ac:dyDescent="0.3">
      <c r="A59" t="s">
        <v>50</v>
      </c>
      <c r="B59">
        <v>5420</v>
      </c>
      <c r="C59" s="5">
        <v>0</v>
      </c>
      <c r="E59" s="25">
        <f t="shared" si="1"/>
        <v>0</v>
      </c>
      <c r="F59" s="16"/>
    </row>
    <row r="60" spans="1:6" x14ac:dyDescent="0.3">
      <c r="A60" t="s">
        <v>51</v>
      </c>
      <c r="B60">
        <v>5425</v>
      </c>
      <c r="C60" s="5">
        <v>11545</v>
      </c>
      <c r="E60" s="25">
        <f t="shared" si="1"/>
        <v>12122.25</v>
      </c>
      <c r="F60" s="16"/>
    </row>
    <row r="61" spans="1:6" x14ac:dyDescent="0.3">
      <c r="A61" s="4" t="s">
        <v>44</v>
      </c>
      <c r="C61" s="6">
        <f>SUM(C54:C60)</f>
        <v>2677813.4700000002</v>
      </c>
      <c r="D61" s="6"/>
      <c r="E61" s="26">
        <f>SUM(E54:E60)</f>
        <v>2811704.1435000002</v>
      </c>
      <c r="F61" s="20"/>
    </row>
    <row r="62" spans="1:6" x14ac:dyDescent="0.3">
      <c r="A62" s="8" t="s">
        <v>52</v>
      </c>
      <c r="B62">
        <v>5910</v>
      </c>
      <c r="C62" s="10">
        <v>333.6</v>
      </c>
      <c r="D62" s="6"/>
      <c r="E62" s="27">
        <f>+C62</f>
        <v>333.6</v>
      </c>
      <c r="F62" s="21"/>
    </row>
    <row r="63" spans="1:6" x14ac:dyDescent="0.3">
      <c r="A63" s="8" t="s">
        <v>53</v>
      </c>
      <c r="B63">
        <v>5950</v>
      </c>
      <c r="C63" s="5">
        <v>52030</v>
      </c>
      <c r="E63" s="25">
        <f>+C63+2600</f>
        <v>54630</v>
      </c>
      <c r="F63" s="16"/>
    </row>
    <row r="64" spans="1:6" x14ac:dyDescent="0.3">
      <c r="A64" s="4" t="s">
        <v>54</v>
      </c>
      <c r="C64" s="6">
        <f>SUM(C61:C63)</f>
        <v>2730177.0700000003</v>
      </c>
      <c r="E64" s="26">
        <f>+E61+E62+E63</f>
        <v>2866667.7435000003</v>
      </c>
      <c r="F64" s="20"/>
    </row>
    <row r="65" spans="1:6" x14ac:dyDescent="0.3">
      <c r="A65" s="4" t="s">
        <v>55</v>
      </c>
      <c r="E65" s="24"/>
      <c r="F65" s="15"/>
    </row>
    <row r="66" spans="1:6" x14ac:dyDescent="0.3">
      <c r="A66" t="s">
        <v>56</v>
      </c>
      <c r="B66">
        <v>6017</v>
      </c>
      <c r="C66" s="5">
        <v>10024.08</v>
      </c>
      <c r="E66" s="25">
        <f>+C66</f>
        <v>10024.08</v>
      </c>
      <c r="F66" s="16"/>
    </row>
    <row r="67" spans="1:6" x14ac:dyDescent="0.3">
      <c r="A67" t="s">
        <v>57</v>
      </c>
      <c r="B67">
        <v>6055</v>
      </c>
      <c r="C67" s="5">
        <v>8333.2800000000007</v>
      </c>
      <c r="E67" s="25">
        <f>+C67</f>
        <v>8333.2800000000007</v>
      </c>
      <c r="F67" s="16"/>
    </row>
    <row r="68" spans="1:6" x14ac:dyDescent="0.3">
      <c r="A68" s="4" t="s">
        <v>58</v>
      </c>
      <c r="C68" s="6">
        <f>SUM(C66:C67)</f>
        <v>18357.36</v>
      </c>
      <c r="D68" s="6"/>
      <c r="E68" s="26">
        <f t="shared" ref="E68:F68" si="2">SUM(E66:E67)</f>
        <v>18357.36</v>
      </c>
      <c r="F68" s="20"/>
    </row>
    <row r="69" spans="1:6" x14ac:dyDescent="0.3">
      <c r="C69" s="5"/>
      <c r="E69" s="24"/>
      <c r="F69" s="15"/>
    </row>
    <row r="70" spans="1:6" x14ac:dyDescent="0.3">
      <c r="C70" s="5"/>
      <c r="E70" s="24"/>
      <c r="F70" s="15"/>
    </row>
    <row r="71" spans="1:6" x14ac:dyDescent="0.3">
      <c r="A71" s="4" t="s">
        <v>59</v>
      </c>
      <c r="C71" s="5"/>
      <c r="E71" s="24"/>
      <c r="F71" s="15"/>
    </row>
    <row r="72" spans="1:6" x14ac:dyDescent="0.3">
      <c r="A72" t="s">
        <v>60</v>
      </c>
      <c r="B72">
        <f>VLOOKUP(A72,[1]saldobalanse!$C$2:$E$165,2,0)</f>
        <v>6300</v>
      </c>
      <c r="C72" s="5">
        <v>47101</v>
      </c>
      <c r="E72" s="24">
        <v>50000</v>
      </c>
      <c r="F72" s="15"/>
    </row>
    <row r="73" spans="1:6" x14ac:dyDescent="0.3">
      <c r="A73" t="s">
        <v>61</v>
      </c>
      <c r="B73">
        <v>6360</v>
      </c>
      <c r="C73" s="5">
        <v>5250</v>
      </c>
      <c r="E73" s="24">
        <v>6000</v>
      </c>
      <c r="F73" s="15"/>
    </row>
    <row r="74" spans="1:6" x14ac:dyDescent="0.3">
      <c r="A74" t="s">
        <v>62</v>
      </c>
      <c r="B74">
        <v>6490</v>
      </c>
      <c r="C74" s="5">
        <v>1020</v>
      </c>
      <c r="E74" s="24">
        <v>1100</v>
      </c>
      <c r="F74" s="15"/>
    </row>
    <row r="75" spans="1:6" x14ac:dyDescent="0.3">
      <c r="A75" t="s">
        <v>63</v>
      </c>
      <c r="B75">
        <v>6540</v>
      </c>
      <c r="C75" s="5">
        <v>34914</v>
      </c>
      <c r="E75" s="24">
        <v>40000</v>
      </c>
      <c r="F75" s="15"/>
    </row>
    <row r="76" spans="1:6" x14ac:dyDescent="0.3">
      <c r="A76" t="s">
        <v>64</v>
      </c>
      <c r="B76">
        <f>VLOOKUP(A76,[1]saldobalanse!$C$2:$E$165,2,0)</f>
        <v>6560</v>
      </c>
      <c r="C76" s="5">
        <v>17411</v>
      </c>
      <c r="E76" s="24">
        <v>20000</v>
      </c>
      <c r="F76" s="15"/>
    </row>
    <row r="77" spans="1:6" x14ac:dyDescent="0.3">
      <c r="A77" t="s">
        <v>65</v>
      </c>
      <c r="B77">
        <v>6705</v>
      </c>
      <c r="C77" s="5">
        <v>307447.51</v>
      </c>
      <c r="E77" s="28">
        <f>310000-8000-5000</f>
        <v>297000</v>
      </c>
      <c r="F77" s="15" t="s">
        <v>96</v>
      </c>
    </row>
    <row r="78" spans="1:6" x14ac:dyDescent="0.3">
      <c r="A78" t="s">
        <v>66</v>
      </c>
      <c r="B78">
        <v>6790</v>
      </c>
      <c r="C78" s="5">
        <v>74086</v>
      </c>
      <c r="E78" s="28">
        <v>45000</v>
      </c>
      <c r="F78" s="15" t="s">
        <v>95</v>
      </c>
    </row>
    <row r="79" spans="1:6" x14ac:dyDescent="0.3">
      <c r="A79" t="s">
        <v>67</v>
      </c>
      <c r="B79">
        <f>VLOOKUP(A79,[1]saldobalanse!$C$2:$E$165,2,0)</f>
        <v>6800</v>
      </c>
      <c r="C79" s="5">
        <v>3421</v>
      </c>
      <c r="E79" s="25">
        <f>+C79</f>
        <v>3421</v>
      </c>
      <c r="F79" s="16"/>
    </row>
    <row r="80" spans="1:6" x14ac:dyDescent="0.3">
      <c r="A80" t="s">
        <v>68</v>
      </c>
      <c r="B80">
        <v>6840</v>
      </c>
      <c r="C80" s="5">
        <v>500</v>
      </c>
      <c r="E80" s="25">
        <f t="shared" ref="E80:E93" si="3">+C80</f>
        <v>500</v>
      </c>
      <c r="F80" s="16"/>
    </row>
    <row r="81" spans="1:6" x14ac:dyDescent="0.3">
      <c r="A81" t="s">
        <v>69</v>
      </c>
      <c r="B81">
        <v>6860</v>
      </c>
      <c r="C81" s="5">
        <v>3163</v>
      </c>
      <c r="E81" s="25">
        <f t="shared" si="3"/>
        <v>3163</v>
      </c>
      <c r="F81" s="16"/>
    </row>
    <row r="82" spans="1:6" x14ac:dyDescent="0.3">
      <c r="A82" t="s">
        <v>70</v>
      </c>
      <c r="B82">
        <v>6900</v>
      </c>
      <c r="C82" s="5">
        <v>21607.72</v>
      </c>
      <c r="E82" s="25">
        <v>25000</v>
      </c>
      <c r="F82" s="16"/>
    </row>
    <row r="83" spans="1:6" x14ac:dyDescent="0.3">
      <c r="A83" t="s">
        <v>71</v>
      </c>
      <c r="B83">
        <v>6907</v>
      </c>
      <c r="C83" s="5">
        <v>46218</v>
      </c>
      <c r="E83" s="25">
        <v>50000</v>
      </c>
      <c r="F83" s="16"/>
    </row>
    <row r="84" spans="1:6" x14ac:dyDescent="0.3">
      <c r="A84" t="s">
        <v>72</v>
      </c>
      <c r="B84">
        <f>VLOOKUP(A84,[1]saldobalanse!$C$2:$E$165,2,0)</f>
        <v>6940</v>
      </c>
      <c r="C84" s="5">
        <v>4326.3999999999996</v>
      </c>
      <c r="E84" s="25">
        <v>4500</v>
      </c>
      <c r="F84" s="16"/>
    </row>
    <row r="85" spans="1:6" x14ac:dyDescent="0.3">
      <c r="A85" t="s">
        <v>73</v>
      </c>
      <c r="B85">
        <v>7100</v>
      </c>
      <c r="C85" s="5">
        <v>4071.77</v>
      </c>
      <c r="E85" s="25">
        <v>4500</v>
      </c>
      <c r="F85" s="16"/>
    </row>
    <row r="86" spans="1:6" x14ac:dyDescent="0.3">
      <c r="A86" t="s">
        <v>74</v>
      </c>
      <c r="B86">
        <v>7140</v>
      </c>
      <c r="C86" s="5">
        <v>6603</v>
      </c>
      <c r="E86" s="25">
        <v>7000</v>
      </c>
      <c r="F86" s="16"/>
    </row>
    <row r="87" spans="1:6" x14ac:dyDescent="0.3">
      <c r="A87" t="s">
        <v>75</v>
      </c>
      <c r="B87">
        <v>7320</v>
      </c>
      <c r="C87" s="5">
        <v>7500</v>
      </c>
      <c r="E87" s="25">
        <v>8000</v>
      </c>
      <c r="F87" s="16"/>
    </row>
    <row r="88" spans="1:6" x14ac:dyDescent="0.3">
      <c r="A88" t="s">
        <v>76</v>
      </c>
      <c r="B88">
        <v>7400</v>
      </c>
      <c r="C88" s="5">
        <v>4500</v>
      </c>
      <c r="E88" s="25">
        <v>5000</v>
      </c>
      <c r="F88" s="16"/>
    </row>
    <row r="89" spans="1:6" x14ac:dyDescent="0.3">
      <c r="A89" t="s">
        <v>77</v>
      </c>
      <c r="B89">
        <v>7500</v>
      </c>
      <c r="C89" s="5">
        <v>7488</v>
      </c>
      <c r="E89" s="25">
        <v>8000</v>
      </c>
      <c r="F89" s="16"/>
    </row>
    <row r="90" spans="1:6" x14ac:dyDescent="0.3">
      <c r="A90" t="s">
        <v>78</v>
      </c>
      <c r="B90">
        <v>6791</v>
      </c>
      <c r="C90" s="5">
        <v>4300</v>
      </c>
      <c r="E90" s="25">
        <v>5000</v>
      </c>
      <c r="F90" s="16"/>
    </row>
    <row r="91" spans="1:6" x14ac:dyDescent="0.3">
      <c r="A91" t="s">
        <v>79</v>
      </c>
      <c r="B91">
        <v>7710</v>
      </c>
      <c r="C91" s="5">
        <v>330</v>
      </c>
      <c r="E91" s="25">
        <v>500</v>
      </c>
      <c r="F91" s="16"/>
    </row>
    <row r="92" spans="1:6" x14ac:dyDescent="0.3">
      <c r="A92" t="s">
        <v>80</v>
      </c>
      <c r="B92">
        <v>7770</v>
      </c>
      <c r="C92" s="5">
        <v>22840</v>
      </c>
      <c r="E92" s="25">
        <v>25000</v>
      </c>
      <c r="F92" s="16"/>
    </row>
    <row r="93" spans="1:6" x14ac:dyDescent="0.3">
      <c r="A93" t="s">
        <v>81</v>
      </c>
      <c r="B93">
        <v>7771</v>
      </c>
      <c r="C93" s="5">
        <v>-3</v>
      </c>
      <c r="E93" s="25">
        <f t="shared" si="3"/>
        <v>-3</v>
      </c>
      <c r="F93" s="16"/>
    </row>
    <row r="94" spans="1:6" x14ac:dyDescent="0.3">
      <c r="A94" t="s">
        <v>82</v>
      </c>
      <c r="B94">
        <v>7780</v>
      </c>
      <c r="C94" s="5">
        <v>6653.83</v>
      </c>
      <c r="E94" s="25">
        <v>7000</v>
      </c>
      <c r="F94" s="16"/>
    </row>
    <row r="95" spans="1:6" x14ac:dyDescent="0.3">
      <c r="A95" t="s">
        <v>83</v>
      </c>
      <c r="B95">
        <v>7795</v>
      </c>
      <c r="C95" s="5">
        <v>229</v>
      </c>
      <c r="E95" s="25">
        <f>650000-645910+300-71</f>
        <v>4319</v>
      </c>
      <c r="F95" s="16"/>
    </row>
    <row r="96" spans="1:6" x14ac:dyDescent="0.3">
      <c r="A96" t="s">
        <v>84</v>
      </c>
      <c r="B96">
        <f>VLOOKUP(A96,[1]saldobalanse!$C$2:$E$165,2,0)</f>
        <v>7830</v>
      </c>
      <c r="C96" s="5">
        <v>-10917</v>
      </c>
      <c r="E96" s="25">
        <v>30000</v>
      </c>
      <c r="F96" s="16"/>
    </row>
    <row r="97" spans="1:6" x14ac:dyDescent="0.3">
      <c r="C97" s="5"/>
      <c r="E97" s="24"/>
      <c r="F97" s="15"/>
    </row>
    <row r="98" spans="1:6" x14ac:dyDescent="0.3">
      <c r="A98" s="4" t="s">
        <v>59</v>
      </c>
      <c r="C98" s="6">
        <f>SUM(C72:C97)</f>
        <v>620061.23</v>
      </c>
      <c r="D98" s="7"/>
      <c r="E98" s="26">
        <f>SUM(E72:E97)</f>
        <v>650000</v>
      </c>
      <c r="F98" s="15"/>
    </row>
    <row r="99" spans="1:6" x14ac:dyDescent="0.3">
      <c r="C99" s="5"/>
      <c r="E99" s="24"/>
      <c r="F99" s="15"/>
    </row>
    <row r="100" spans="1:6" x14ac:dyDescent="0.3">
      <c r="A100" s="4" t="s">
        <v>85</v>
      </c>
      <c r="B100" s="6"/>
      <c r="C100" s="6">
        <f>+C64+C68+C98+C51</f>
        <v>4071750.4800000004</v>
      </c>
      <c r="D100" s="6"/>
      <c r="E100" s="26">
        <f t="shared" ref="E100" si="4">+E64+E68+E98+E51</f>
        <v>4296657.9235000005</v>
      </c>
      <c r="F100" s="20"/>
    </row>
    <row r="101" spans="1:6" x14ac:dyDescent="0.3">
      <c r="E101" s="24"/>
      <c r="F101" s="15"/>
    </row>
    <row r="102" spans="1:6" x14ac:dyDescent="0.3">
      <c r="A102" s="11" t="s">
        <v>86</v>
      </c>
      <c r="B102" s="11"/>
      <c r="C102" s="12">
        <f>+C34-C100</f>
        <v>100645.51999999955</v>
      </c>
      <c r="D102" s="12"/>
      <c r="E102" s="26">
        <f t="shared" ref="E102:F102" si="5">+E34-E100</f>
        <v>180779.0764999995</v>
      </c>
      <c r="F102" s="20"/>
    </row>
    <row r="103" spans="1:6" x14ac:dyDescent="0.3">
      <c r="E103" s="24"/>
      <c r="F103" s="15"/>
    </row>
    <row r="104" spans="1:6" x14ac:dyDescent="0.3">
      <c r="A104" s="4" t="s">
        <v>87</v>
      </c>
      <c r="B104" s="4"/>
      <c r="C104" s="6">
        <v>7808</v>
      </c>
      <c r="E104" s="24"/>
      <c r="F104" s="15"/>
    </row>
    <row r="105" spans="1:6" x14ac:dyDescent="0.3">
      <c r="E105" s="24"/>
      <c r="F105" s="15"/>
    </row>
    <row r="106" spans="1:6" x14ac:dyDescent="0.3">
      <c r="A106" s="11" t="s">
        <v>86</v>
      </c>
      <c r="B106" s="11"/>
      <c r="C106" s="12">
        <f>+C102+C104</f>
        <v>108453.51999999955</v>
      </c>
      <c r="E106" s="24"/>
      <c r="F106" s="15"/>
    </row>
    <row r="107" spans="1:6" x14ac:dyDescent="0.3">
      <c r="E107" s="24"/>
      <c r="F107" s="15"/>
    </row>
    <row r="108" spans="1:6" x14ac:dyDescent="0.3">
      <c r="A108" s="4" t="s">
        <v>88</v>
      </c>
      <c r="B108" s="4"/>
      <c r="C108" s="5">
        <f>+C34</f>
        <v>4172396</v>
      </c>
      <c r="D108" s="5"/>
      <c r="E108" s="25">
        <f t="shared" ref="E108:F108" si="6">+E34</f>
        <v>4477437</v>
      </c>
      <c r="F108" s="15"/>
    </row>
    <row r="109" spans="1:6" x14ac:dyDescent="0.3">
      <c r="A109" s="11" t="s">
        <v>89</v>
      </c>
      <c r="B109" s="11"/>
      <c r="C109" s="13">
        <f>+C100</f>
        <v>4071750.4800000004</v>
      </c>
      <c r="D109" s="13"/>
      <c r="E109" s="25">
        <f t="shared" ref="E109:F109" si="7">+E100</f>
        <v>4296657.9235000005</v>
      </c>
      <c r="F109" s="15"/>
    </row>
    <row r="110" spans="1:6" x14ac:dyDescent="0.3">
      <c r="A110" s="4" t="s">
        <v>86</v>
      </c>
      <c r="B110" s="4"/>
      <c r="C110" s="6">
        <f>+C108-C109</f>
        <v>100645.51999999955</v>
      </c>
      <c r="D110" s="6"/>
      <c r="E110" s="29">
        <f t="shared" ref="E110" si="8">+E108-E109</f>
        <v>180779.0764999995</v>
      </c>
      <c r="F110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Olav Thon Gruppen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Kari Dahl</dc:creator>
  <cp:lastModifiedBy>Hilde Kari Dahl</cp:lastModifiedBy>
  <dcterms:created xsi:type="dcterms:W3CDTF">2016-03-21T09:39:33Z</dcterms:created>
  <dcterms:modified xsi:type="dcterms:W3CDTF">2016-03-21T09:45:38Z</dcterms:modified>
</cp:coreProperties>
</file>